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elerra\siglac\GruposL\bienestar animal\AN EXP\RNT\Nueva carpeta\"/>
    </mc:Choice>
  </mc:AlternateContent>
  <bookViews>
    <workbookView xWindow="-105" yWindow="-105" windowWidth="15630" windowHeight="528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<sst xmlns="http://schemas.openxmlformats.org/spreadsheetml/2006/main" count="5247" uniqueCount="4952">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</sst>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3" sqref="D3"/>
    </sheetView>
  </sheetViews>
  <sheetFormatPr baseColWidth="10"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32" t="str">
        <f>UPPER(NTS_title)</f>
        <v>RESUMEN NO TÉCNICO DEL PROYECTO</v>
      </c>
      <c r="D1" s="132"/>
      <c r="E1" s="132"/>
      <c r="F1" s="132"/>
      <c r="G1" s="32" t="s">
        <v>6</v>
      </c>
      <c r="H1" s="29"/>
    </row>
    <row r="2" spans="1:9" ht="16.149999999999999" customHeight="1" x14ac:dyDescent="0.25">
      <c r="A2" s="5" t="s">
        <v>152</v>
      </c>
      <c r="B2" s="7" t="str">
        <f>IF(TRIM(D2)="","",UPPER(D2))</f>
        <v/>
      </c>
      <c r="C2" s="11" t="str">
        <f>country_label</f>
        <v>País</v>
      </c>
      <c r="D2" s="17"/>
      <c r="E2" s="135"/>
      <c r="F2" s="136"/>
      <c r="G2" s="74" t="s">
        <v>550</v>
      </c>
      <c r="H2" s="29"/>
      <c r="I2" s="30" t="str">
        <f>compulsory_field_tinstr&amp;" "</f>
        <v xml:space="preserve">Obligatorio </v>
      </c>
    </row>
    <row r="3" spans="1:9" ht="16.149999999999999" customHeight="1" x14ac:dyDescent="0.25">
      <c r="A3" s="5" t="s">
        <v>153</v>
      </c>
      <c r="B3" s="7" t="str">
        <f>IF(TRIM(D3)="","",LOWER(D3))</f>
        <v>es</v>
      </c>
      <c r="C3" s="11" t="str">
        <f>language_label</f>
        <v>Lengua</v>
      </c>
      <c r="D3" s="18" t="s">
        <v>19</v>
      </c>
      <c r="E3" s="135"/>
      <c r="F3" s="136"/>
      <c r="G3" s="74" t="s">
        <v>550</v>
      </c>
      <c r="H3" s="29"/>
      <c r="I3" s="30" t="str">
        <f>compulsory_field_tinstr&amp;" "</f>
        <v xml:space="preserve">Obligatorio </v>
      </c>
    </row>
    <row r="4" spans="1:9" s="69" customFormat="1" ht="15" customHeight="1" x14ac:dyDescent="0.25">
      <c r="A4" s="5" t="s">
        <v>509</v>
      </c>
      <c r="B4" s="4" t="str">
        <f>IF(TRIM(D4)="","",VALUE(MID(D4,SEARCH("[", D4)+1,SEARCH("]",D4)-SEARCH("[",D4)-1)))</f>
        <v/>
      </c>
      <c r="C4" s="68" t="str">
        <f>euSubmission_label</f>
        <v>Presentación UE</v>
      </c>
      <c r="D4" s="67"/>
      <c r="E4" s="137"/>
      <c r="F4" s="138"/>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25">
      <c r="A5" s="5" t="s">
        <v>154</v>
      </c>
      <c r="B5" s="7" t="str">
        <f>IF(TRIM(D5)="","",D5)</f>
        <v/>
      </c>
      <c r="C5" s="11" t="str">
        <f>projectTitle_label</f>
        <v>Título del proyecto</v>
      </c>
      <c r="D5" s="124"/>
      <c r="E5" s="124"/>
      <c r="F5" s="124"/>
      <c r="G5" s="74" t="s">
        <v>550</v>
      </c>
      <c r="I5" s="30" t="str">
        <f>compulsory_field_tinstr&amp;" "&amp;maxLength_500_tinstr</f>
        <v>Obligatorio La longitud máxima es de 500 caracteres.</v>
      </c>
    </row>
    <row r="6" spans="1:9" s="69" customFormat="1" x14ac:dyDescent="0.25">
      <c r="A6" s="5" t="s">
        <v>538</v>
      </c>
      <c r="B6" s="7" t="str">
        <f>IF(TRIM(D6)="","",D6)</f>
        <v/>
      </c>
      <c r="C6" s="68" t="str">
        <f>ntsId_label</f>
        <v>Identificador RNT</v>
      </c>
      <c r="D6" s="139"/>
      <c r="E6" s="140"/>
      <c r="F6" s="65"/>
      <c r="G6" s="66"/>
      <c r="H6" s="35"/>
      <c r="I6" s="30" t="str">
        <f>ntsId_instr&amp;" "&amp;ntsId_tinstr</f>
        <v>Identificador RNT único asignado por el sistema central de la CE. Solo se cumplimentará cuando se actualicen los RNT ya almacenados en el sistema de la CE.</v>
      </c>
    </row>
    <row r="7" spans="1:9" ht="31.9" customHeight="1" x14ac:dyDescent="0.25">
      <c r="A7" s="5" t="s">
        <v>511</v>
      </c>
      <c r="B7" s="15" t="str">
        <f>IF(TRIM(D7)="","",D7)</f>
        <v/>
      </c>
      <c r="C7" s="107" t="str">
        <f>ntsNationalId_label</f>
        <v>Identificador nacional del RNT</v>
      </c>
      <c r="D7" s="119"/>
      <c r="E7" s="119"/>
      <c r="F7" s="119"/>
      <c r="H7" s="35"/>
      <c r="I7" s="30" t="str">
        <f>not_published_instr&amp;" "&amp;ntsNationalId_instr&amp;" "&amp;maxLength_500_tinstr</f>
        <v>El campo no se publicará. Identificador nacional del RNT. La longitud máxima es de 500 caracteres.</v>
      </c>
    </row>
    <row r="8" spans="1:9" ht="15" customHeight="1" x14ac:dyDescent="0.25">
      <c r="A8" s="5" t="s">
        <v>155</v>
      </c>
      <c r="B8" s="4" t="str">
        <f>IF(TRIM(D8)="","",D8)</f>
        <v/>
      </c>
      <c r="C8" s="11" t="str">
        <f>projectDuration_label</f>
        <v>Duración del proyecto</v>
      </c>
      <c r="D8" s="18"/>
      <c r="E8" s="133" t="str">
        <f>duration_unit_label</f>
        <v>(en meses)</v>
      </c>
      <c r="F8" s="134"/>
      <c r="G8" s="74" t="s">
        <v>550</v>
      </c>
      <c r="H8" s="35"/>
      <c r="I8" s="30" t="str">
        <f>compulsory_field_tinstr&amp;" "&amp;projectDuration_instr&amp;" "&amp;projectDuration_tinstr</f>
        <v>Obligatorio Duración del proyecto expresada en meses. Debe ser un número entero entre 1 y 60.</v>
      </c>
    </row>
    <row r="9" spans="1:9" x14ac:dyDescent="0.25">
      <c r="A9" s="5" t="s">
        <v>514</v>
      </c>
      <c r="B9" s="4" t="s">
        <v>156</v>
      </c>
      <c r="C9" s="114" t="str">
        <f>keywords_label</f>
        <v>Palabras clave</v>
      </c>
      <c r="D9" s="114"/>
      <c r="E9" s="114"/>
      <c r="F9" s="115"/>
      <c r="G9" s="74" t="s">
        <v>550</v>
      </c>
      <c r="I9" s="30" t="str">
        <f>compulsory_field_tinstr&amp;" "&amp;at_least_one_keyword_mssg</f>
        <v>Obligatorio Debe introducirse al menos una palabra clave.</v>
      </c>
    </row>
    <row r="10" spans="1:9" x14ac:dyDescent="0.25">
      <c r="A10" s="5"/>
      <c r="B10" s="7" t="str">
        <f t="shared" ref="B10:B14" si="0">IF(TRIM(D10)="","",D10)</f>
        <v/>
      </c>
      <c r="C10" s="20" t="str">
        <f>keyword_label &amp; " " &amp; 1</f>
        <v>Palabra clave (Keyword) 1</v>
      </c>
      <c r="D10" s="124"/>
      <c r="E10" s="124"/>
      <c r="F10" s="124"/>
      <c r="I10" s="30" t="str">
        <f>maxLength_50_tinstr&amp;" "&amp;keyword_tinstr</f>
        <v>La longitud máxima es de 50 caracteres, incluidos espacios. Puede constar de más de una palabra.</v>
      </c>
    </row>
    <row r="11" spans="1:9" x14ac:dyDescent="0.25">
      <c r="A11" s="5"/>
      <c r="B11" s="7" t="str">
        <f t="shared" si="0"/>
        <v/>
      </c>
      <c r="C11" s="20" t="str">
        <f>keyword_label &amp; " " &amp; 2</f>
        <v>Palabra clave (Keyword) 2</v>
      </c>
      <c r="D11" s="119"/>
      <c r="E11" s="119"/>
      <c r="F11" s="119"/>
      <c r="I11" s="30" t="str">
        <f>maxLength_50_tinstr&amp;" "&amp;keyword_tinstr</f>
        <v>La longitud máxima es de 50 caracteres, incluidos espacios. Puede constar de más de una palabra.</v>
      </c>
    </row>
    <row r="12" spans="1:9" x14ac:dyDescent="0.25">
      <c r="A12" s="5"/>
      <c r="B12" s="7" t="str">
        <f t="shared" si="0"/>
        <v/>
      </c>
      <c r="C12" s="20" t="str">
        <f>keyword_label &amp; " " &amp; 3</f>
        <v>Palabra clave (Keyword) 3</v>
      </c>
      <c r="D12" s="119"/>
      <c r="E12" s="119"/>
      <c r="F12" s="119"/>
      <c r="I12" s="30" t="str">
        <f>maxLength_50_tinstr&amp;" "&amp;keyword_tinstr</f>
        <v>La longitud máxima es de 50 caracteres, incluidos espacios. Puede constar de más de una palabra.</v>
      </c>
    </row>
    <row r="13" spans="1:9" x14ac:dyDescent="0.25">
      <c r="A13" s="5"/>
      <c r="B13" s="7" t="str">
        <f t="shared" si="0"/>
        <v/>
      </c>
      <c r="C13" s="20" t="str">
        <f>keyword_label &amp; " " &amp; 4</f>
        <v>Palabra clave (Keyword) 4</v>
      </c>
      <c r="D13" s="125"/>
      <c r="E13" s="125"/>
      <c r="F13" s="125"/>
      <c r="I13" s="30" t="str">
        <f>maxLength_50_tinstr&amp;" "&amp;keyword_tinstr</f>
        <v>La longitud máxima es de 50 caracteres, incluidos espacios. Puede constar de más de una palabra.</v>
      </c>
    </row>
    <row r="14" spans="1:9" x14ac:dyDescent="0.25">
      <c r="A14" s="5"/>
      <c r="B14" s="7" t="str">
        <f t="shared" si="0"/>
        <v/>
      </c>
      <c r="C14" s="20" t="str">
        <f>keyword_label &amp; " " &amp; 5</f>
        <v>Palabra clave (Keyword) 5</v>
      </c>
      <c r="D14" s="119"/>
      <c r="E14" s="119"/>
      <c r="F14" s="119"/>
      <c r="G14" s="24"/>
      <c r="I14" s="30" t="str">
        <f>maxLength_50_tinstr&amp;" "&amp;keyword_tinstr</f>
        <v>La longitud máxima es de 50 caracteres, incluidos espacios. Puede constar de más de una palabra.</v>
      </c>
    </row>
    <row r="15" spans="1:9" x14ac:dyDescent="0.25">
      <c r="A15" s="5" t="s">
        <v>515</v>
      </c>
      <c r="C15" s="111" t="str" cm="1">
        <f t="array" ref="C15">projectPurposes_label</f>
        <v>Finalidad del (de los) proyecto(s)</v>
      </c>
      <c r="D15" s="111"/>
      <c r="E15" s="111"/>
      <c r="F15" s="111"/>
      <c r="G15" s="74" t="s">
        <v>550</v>
      </c>
      <c r="I15" s="30" t="str">
        <f>compulsory_field_tinstr&amp;" "&amp;projectPurposes_tinstr&amp;" "&amp;at_least_one_purpose_mssg</f>
        <v>Obligatorio Rellene la hoja «Finalidad del proyecto». Debe elegirse al menos una finalidad.</v>
      </c>
    </row>
    <row r="16" spans="1:9" x14ac:dyDescent="0.25">
      <c r="A16" s="5"/>
      <c r="C16" s="114" t="str">
        <f>objectives_and_benefits_label</f>
        <v>Objetivos y beneficios previstos del proyecto</v>
      </c>
      <c r="D16" s="114"/>
      <c r="E16" s="114"/>
      <c r="F16" s="114"/>
      <c r="G16" s="114"/>
    </row>
    <row r="17" spans="1:9" x14ac:dyDescent="0.25">
      <c r="A17" s="5"/>
      <c r="C17" s="121" t="str">
        <f>projectObjectives_label</f>
        <v>Objetivos del proyecto</v>
      </c>
      <c r="D17" s="121"/>
      <c r="E17" s="121"/>
      <c r="F17" s="121"/>
      <c r="G17" s="74" t="s">
        <v>550</v>
      </c>
    </row>
    <row r="18" spans="1:9" ht="127.5" customHeight="1" x14ac:dyDescent="0.25">
      <c r="A18" s="5" t="s">
        <v>157</v>
      </c>
      <c r="B18" s="15" t="str">
        <f>IF(TRIM(C18)="","",C18)</f>
        <v/>
      </c>
      <c r="C18" s="118"/>
      <c r="D18" s="119"/>
      <c r="E18" s="119"/>
      <c r="F18" s="119"/>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25">
      <c r="A19" s="5"/>
      <c r="B19" s="7"/>
      <c r="C19" s="121" t="str">
        <f>potentialBenefits_label</f>
        <v>Probables beneficios potenciales de este proyecto</v>
      </c>
      <c r="D19" s="121"/>
      <c r="E19" s="121"/>
      <c r="F19" s="121"/>
      <c r="G19" s="74" t="s">
        <v>550</v>
      </c>
    </row>
    <row r="20" spans="1:9" ht="127.5" customHeight="1" x14ac:dyDescent="0.25">
      <c r="A20" s="5" t="s">
        <v>158</v>
      </c>
      <c r="B20" s="15" t="str">
        <f>IF(TRIM(C20)="","",C20)</f>
        <v/>
      </c>
      <c r="C20" s="118"/>
      <c r="D20" s="119"/>
      <c r="E20" s="119"/>
      <c r="F20" s="119"/>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25">
      <c r="A21" s="5"/>
      <c r="B21" s="7"/>
      <c r="C21" s="141" t="str" cm="1">
        <f t="array" ref="C21">predicted_harms_label</f>
        <v>Daños previstos</v>
      </c>
      <c r="D21" s="141"/>
      <c r="E21" s="141"/>
      <c r="F21" s="141"/>
      <c r="G21" s="141"/>
    </row>
    <row r="22" spans="1:9" x14ac:dyDescent="0.25">
      <c r="A22" s="5"/>
      <c r="B22" s="7"/>
      <c r="C22" s="122" t="str">
        <f>procedures_label</f>
        <v>¿En qué procedimientos se utilizarán normalmente los animales?</v>
      </c>
      <c r="D22" s="122"/>
      <c r="E22" s="122"/>
      <c r="F22" s="122"/>
      <c r="G22" s="74" t="s">
        <v>550</v>
      </c>
    </row>
    <row r="23" spans="1:9" ht="127.5" customHeight="1" x14ac:dyDescent="0.25">
      <c r="A23" s="5" t="s">
        <v>159</v>
      </c>
      <c r="B23" s="15" t="str">
        <f>IF(TRIM(C23)="","",C23)</f>
        <v/>
      </c>
      <c r="C23" s="118"/>
      <c r="D23" s="119"/>
      <c r="E23" s="119"/>
      <c r="F23" s="119"/>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25">
      <c r="A24" s="5"/>
      <c r="B24" s="7"/>
      <c r="C24" s="117" t="str" cm="1">
        <f t="array" ref="C24">expectedImpacts_label</f>
        <v>Efectos previstos/efectos adversos en los animales</v>
      </c>
      <c r="D24" s="117"/>
      <c r="E24" s="117"/>
      <c r="F24" s="117"/>
      <c r="G24" s="74" t="s">
        <v>550</v>
      </c>
    </row>
    <row r="25" spans="1:9" ht="127.5" customHeight="1" x14ac:dyDescent="0.25">
      <c r="A25" s="5" t="s">
        <v>160</v>
      </c>
      <c r="B25" s="15" t="str">
        <f>IF(TRIM(C25)="","",C25)</f>
        <v/>
      </c>
      <c r="C25" s="118"/>
      <c r="D25" s="119"/>
      <c r="E25" s="119"/>
      <c r="F25" s="119"/>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650000000000006" customHeight="1" x14ac:dyDescent="0.25">
      <c r="A26" s="5" t="s">
        <v>516</v>
      </c>
      <c r="C26" s="112" t="str">
        <f>expectedHarms_label</f>
        <v>Daños previstos</v>
      </c>
      <c r="D26" s="112"/>
      <c r="E26" s="112"/>
      <c r="F26" s="113"/>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30" x14ac:dyDescent="0.25">
      <c r="A27" s="5" t="s">
        <v>517</v>
      </c>
      <c r="C27" s="130" t="str">
        <f>fateList_label</f>
        <v>Destino de los animales mantenidos vivos</v>
      </c>
      <c r="D27" s="130"/>
      <c r="E27" s="130"/>
      <c r="F27" s="130"/>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25">
      <c r="C28" s="142" t="str">
        <f>fateReasons_label</f>
        <v>Motivos del destino previsto de los animales después del procedimiento</v>
      </c>
      <c r="D28" s="142"/>
      <c r="E28" s="142"/>
      <c r="F28" s="142"/>
      <c r="G28" s="74" t="s">
        <v>550</v>
      </c>
    </row>
    <row r="29" spans="1:9" ht="127.5" customHeight="1" x14ac:dyDescent="0.25">
      <c r="A29" s="5" t="s">
        <v>161</v>
      </c>
      <c r="B29" s="15" t="str">
        <f>IF(TRIM(C29)="","",C29)</f>
        <v/>
      </c>
      <c r="C29" s="118"/>
      <c r="D29" s="119"/>
      <c r="E29" s="119"/>
      <c r="F29" s="119"/>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25">
      <c r="A30" s="5"/>
      <c r="B30" s="7"/>
      <c r="C30" s="141" t="str">
        <f>application_of_the_three_rs_label</f>
        <v>Aplicación de la regla de las «tres erres»</v>
      </c>
      <c r="D30" s="141"/>
      <c r="E30" s="141"/>
      <c r="F30" s="141"/>
      <c r="G30" s="141"/>
    </row>
    <row r="31" spans="1:9" x14ac:dyDescent="0.25">
      <c r="A31" s="5"/>
      <c r="B31" s="7"/>
      <c r="C31" s="141" t="str">
        <f>replacement_label</f>
        <v>1. Reemplazo</v>
      </c>
      <c r="D31" s="141"/>
      <c r="E31" s="141"/>
      <c r="F31" s="141"/>
      <c r="G31" s="74" t="s">
        <v>550</v>
      </c>
    </row>
    <row r="32" spans="1:9" ht="127.5" customHeight="1" x14ac:dyDescent="0.25">
      <c r="A32" s="5" t="s">
        <v>162</v>
      </c>
      <c r="B32" s="15" t="str">
        <f>IF(TRIM(C32)="","",C32)</f>
        <v/>
      </c>
      <c r="C32" s="118"/>
      <c r="D32" s="119"/>
      <c r="E32" s="119"/>
      <c r="F32" s="119"/>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25">
      <c r="A33" s="5"/>
      <c r="B33" s="7"/>
      <c r="C33" s="131" t="str">
        <f>reduction_label</f>
        <v>2. Reducción</v>
      </c>
      <c r="D33" s="131"/>
      <c r="E33" s="131"/>
      <c r="F33" s="131"/>
      <c r="G33" s="74" t="s">
        <v>550</v>
      </c>
    </row>
    <row r="34" spans="1:9" ht="150.75" customHeight="1" x14ac:dyDescent="0.25">
      <c r="A34" s="5" t="s">
        <v>163</v>
      </c>
      <c r="B34" s="15" t="str">
        <f>IF(TRIM(C34)="","",C34)</f>
        <v/>
      </c>
      <c r="C34" s="118"/>
      <c r="D34" s="119"/>
      <c r="E34" s="119"/>
      <c r="F34" s="119"/>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25">
      <c r="A35" s="5"/>
      <c r="B35" s="7"/>
      <c r="C35" s="131" t="str">
        <f>refinement_label</f>
        <v>3. Refinamiento</v>
      </c>
      <c r="D35" s="131"/>
      <c r="E35" s="131"/>
      <c r="F35" s="131"/>
      <c r="G35" s="74" t="s">
        <v>550</v>
      </c>
    </row>
    <row r="36" spans="1:9" ht="127.5" customHeight="1" x14ac:dyDescent="0.25">
      <c r="A36" s="5" t="s">
        <v>164</v>
      </c>
      <c r="B36" s="15" t="str">
        <f>IF(TRIM(C36)="","",C36)</f>
        <v/>
      </c>
      <c r="C36" s="118"/>
      <c r="D36" s="119"/>
      <c r="E36" s="119"/>
      <c r="F36" s="119"/>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25">
      <c r="A37" s="5"/>
      <c r="B37" s="7"/>
      <c r="C37" s="117" t="str">
        <f>speciesChoiceExplanation_label</f>
        <v>Explique la elección de las especies y las etapas de vida correspondientes</v>
      </c>
      <c r="D37" s="117"/>
      <c r="E37" s="117"/>
      <c r="F37" s="117"/>
      <c r="G37" s="74" t="s">
        <v>550</v>
      </c>
    </row>
    <row r="38" spans="1:9" ht="127.5" customHeight="1" x14ac:dyDescent="0.25">
      <c r="A38" s="5" t="s">
        <v>165</v>
      </c>
      <c r="B38" s="15" t="str">
        <f>IF(TRIM(C38)="","",C38)</f>
        <v/>
      </c>
      <c r="C38" s="118"/>
      <c r="D38" s="119"/>
      <c r="E38" s="119"/>
      <c r="F38" s="119"/>
      <c r="H38" s="35"/>
      <c r="I38" s="30" t="str">
        <f>compulsory_field_tinstr&amp;" "&amp;maxLength_2500_tinstr</f>
        <v>Obligatorio La longitud máxima es de 2 500 caracteres.</v>
      </c>
    </row>
    <row r="39" spans="1:9" ht="30" x14ac:dyDescent="0.25">
      <c r="A39" s="5"/>
      <c r="B39" s="7"/>
      <c r="C39" s="120" t="str">
        <f>project_selected_for_ra_label</f>
        <v>Proyecto seleccionado para la evaluación retrospectiva</v>
      </c>
      <c r="D39" s="120"/>
      <c r="E39" s="120"/>
      <c r="F39" s="120"/>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25">
      <c r="A40" s="5" t="s">
        <v>166</v>
      </c>
      <c r="B40" s="4" t="str">
        <f>IF(TRIM(D40)="","",VALUE(MID(D40,SEARCH("[", D40)+1,SEARCH("]",D40)-SEARCH("[",D40)-1)))</f>
        <v/>
      </c>
      <c r="C40" s="16" t="str">
        <f>raSelected_label</f>
        <v>¿Proyecto seleccionado para la ER?</v>
      </c>
      <c r="D40" s="19"/>
      <c r="E40" s="126" t="str">
        <f>IF((CONCATENATE(B41,B43,B44,B45,B47)&lt;&gt;"")*AND(B40&lt;&gt;1),inconsistent_value_mssg,"")</f>
        <v/>
      </c>
      <c r="F40" s="127"/>
      <c r="G40" s="74" t="str">
        <f t="shared" ref="G40" si="1">selection_for_RA</f>
        <v/>
      </c>
      <c r="H40" s="35"/>
      <c r="I40" s="30" t="str">
        <f>IF(G40="*", compulsory_field_tinstr, "")</f>
        <v/>
      </c>
    </row>
    <row r="41" spans="1:9" x14ac:dyDescent="0.25">
      <c r="A41" s="5" t="s">
        <v>167</v>
      </c>
      <c r="B41" s="26" t="str">
        <f>IF(TRIM(D41)="","",D41)</f>
        <v/>
      </c>
      <c r="C41" s="16" t="str">
        <f>raDeadline_label</f>
        <v>Plazo para la ER</v>
      </c>
      <c r="D41" s="41"/>
      <c r="E41" s="116" t="s">
        <v>63</v>
      </c>
      <c r="F41" s="116"/>
      <c r="G41" s="75" t="str">
        <f>IF($B$40=1,"*","")</f>
        <v/>
      </c>
      <c r="H41" s="35"/>
      <c r="I41" s="30" t="str">
        <f>IF($B$40=1,compulsory_field_tinstr&amp;" "&amp;date_format_tinstr,"")</f>
        <v/>
      </c>
    </row>
    <row r="42" spans="1:9" x14ac:dyDescent="0.25">
      <c r="A42" s="5"/>
      <c r="B42" s="26"/>
      <c r="C42" s="143" t="str">
        <f>ra_reasons_label</f>
        <v>Motivos de la evaluación retrospectiva</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Incluye procedimientos severos</v>
      </c>
      <c r="E43" s="144"/>
      <c r="F43" s="19"/>
      <c r="G43" s="22"/>
    </row>
    <row r="44" spans="1:9" ht="14.25" customHeight="1" x14ac:dyDescent="0.25">
      <c r="A44" s="5" t="s">
        <v>169</v>
      </c>
      <c r="B44" s="6" t="str">
        <f t="shared" si="2"/>
        <v/>
      </c>
      <c r="C44" s="21"/>
      <c r="D44" s="128" t="str">
        <f>nhpUse_label</f>
        <v>Utiliza primates no humanos</v>
      </c>
      <c r="E44" s="128"/>
      <c r="F44" s="19" t="s">
        <v>6</v>
      </c>
      <c r="G44" s="22"/>
    </row>
    <row r="45" spans="1:9" x14ac:dyDescent="0.25">
      <c r="A45" s="5" t="s">
        <v>170</v>
      </c>
      <c r="B45" s="6" t="str">
        <f t="shared" si="2"/>
        <v/>
      </c>
      <c r="C45" s="28" t="str">
        <f>IF((B47&lt;&gt;"")*AND(B45&lt;&gt;1),inconsistent_value_mssg,"")</f>
        <v/>
      </c>
      <c r="D45" s="128" t="str">
        <f>other_label</f>
        <v>Otros motivos</v>
      </c>
      <c r="E45" s="128"/>
      <c r="F45" s="19"/>
      <c r="G45" s="22"/>
    </row>
    <row r="46" spans="1:9" s="23" customFormat="1" x14ac:dyDescent="0.25">
      <c r="A46" s="5"/>
      <c r="B46" s="6"/>
      <c r="C46" s="122" t="str">
        <f>otherExplanation_label</f>
        <v>Explicación del otro motivo de la evaluación retrospectiva</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Campos adicionales</v>
      </c>
      <c r="D48" s="131"/>
      <c r="E48" s="131"/>
      <c r="F48" s="131"/>
      <c r="I48" s="30" t="str">
        <f>additional_fields_tinstr</f>
        <v>El hecho de que el ámbito de que se trate sea aplicable o no depende de las normas nacionales.</v>
      </c>
    </row>
    <row r="49" spans="1:9" s="42" customFormat="1" ht="31.9" customHeight="1" x14ac:dyDescent="0.25">
      <c r="A49" s="5" t="s">
        <v>518</v>
      </c>
      <c r="B49" s="15" t="str">
        <f>IF(TRIM(D49)="","",D49)</f>
        <v/>
      </c>
      <c r="C49" s="43" t="str">
        <f>field1_label</f>
        <v>Campo nacional 1</v>
      </c>
      <c r="D49" s="119"/>
      <c r="E49" s="119"/>
      <c r="F49" s="119"/>
      <c r="G49" s="10"/>
      <c r="H49" s="35"/>
      <c r="I49" s="30" t="str">
        <f>not_published_instr&amp;" "&amp;maxLength_2500_tinstr</f>
        <v>El campo no se publicará. La longitud máxima es de 2 500 caracteres.</v>
      </c>
    </row>
    <row r="50" spans="1:9" s="42" customFormat="1" ht="31.5" customHeight="1" x14ac:dyDescent="0.25">
      <c r="A50" s="5" t="s">
        <v>519</v>
      </c>
      <c r="B50" s="15" t="str">
        <f t="shared" ref="B50:B51" si="3">IF(TRIM(D50)="","",D50)</f>
        <v/>
      </c>
      <c r="C50" s="43" t="str">
        <f>field2_label</f>
        <v>Campo nacional 2</v>
      </c>
      <c r="D50" s="119"/>
      <c r="E50" s="119"/>
      <c r="F50" s="119"/>
      <c r="G50" s="10"/>
      <c r="H50" s="35"/>
      <c r="I50" s="30" t="str">
        <f>not_published_instr&amp;" "&amp;maxLength_2500_tinstr</f>
        <v>El campo no se publicará. La longitud máxima es de 2 500 caracteres.</v>
      </c>
    </row>
    <row r="51" spans="1:9" s="42" customFormat="1" ht="30.4" customHeight="1" x14ac:dyDescent="0.25">
      <c r="A51" s="5" t="s">
        <v>520</v>
      </c>
      <c r="B51" s="15" t="str">
        <f t="shared" si="3"/>
        <v/>
      </c>
      <c r="C51" s="43" t="str">
        <f>field3_label</f>
        <v>Campo nacional 3</v>
      </c>
      <c r="D51" s="119"/>
      <c r="E51" s="119"/>
      <c r="F51" s="119"/>
      <c r="G51" s="10"/>
      <c r="H51" s="35"/>
      <c r="I51" s="30" t="str">
        <f>not_published_instr&amp;" "&amp;maxLength_2500_tinstr</f>
        <v>El campo no se publicará. La longitud máxima es de 2 500 caracteres.</v>
      </c>
    </row>
    <row r="52" spans="1:9" s="50" customFormat="1" ht="30.4" customHeight="1" x14ac:dyDescent="0.25">
      <c r="A52" s="5" t="s">
        <v>521</v>
      </c>
      <c r="B52" s="15" t="str">
        <f t="shared" ref="B52:B53" si="4">IF(TRIM(D52)="","",D52)</f>
        <v/>
      </c>
      <c r="C52" s="51" t="str">
        <f>field4_label</f>
        <v>Campo nacional 4</v>
      </c>
      <c r="D52" s="119"/>
      <c r="E52" s="119"/>
      <c r="F52" s="119"/>
      <c r="G52" s="10"/>
      <c r="H52" s="35"/>
      <c r="I52" s="30" t="str">
        <f>not_published_instr&amp;" "&amp;maxLength_2500_tinstr</f>
        <v>El campo no se publicará. La longitud máxima es de 2 500 caracteres.</v>
      </c>
    </row>
    <row r="53" spans="1:9" s="50" customFormat="1" ht="30.4" customHeight="1" x14ac:dyDescent="0.25">
      <c r="A53" s="5" t="s">
        <v>522</v>
      </c>
      <c r="B53" s="15" t="str">
        <f t="shared" si="4"/>
        <v/>
      </c>
      <c r="C53" s="51" t="str">
        <f>field5_label</f>
        <v>Campo nacional 5</v>
      </c>
      <c r="D53" s="119"/>
      <c r="E53" s="119"/>
      <c r="F53" s="119"/>
      <c r="G53" s="10"/>
      <c r="H53" s="35"/>
      <c r="I53" s="30" t="str">
        <f>not_published_instr&amp;" "&amp;maxLength_2500_tinstr</f>
        <v>El campo no se publicará. La longitud máxima es de 2 500 caracteres.</v>
      </c>
    </row>
    <row r="54" spans="1:9" s="42" customFormat="1" x14ac:dyDescent="0.25">
      <c r="A54" s="5" t="s">
        <v>523</v>
      </c>
      <c r="B54" s="26" t="str">
        <f>IF(TRIM(D54)="","",D54)</f>
        <v/>
      </c>
      <c r="C54" s="43" t="str">
        <f>projectStartDate_label</f>
        <v>Fecha de inicio del proyecto</v>
      </c>
      <c r="D54" s="41"/>
      <c r="E54" s="116" t="s">
        <v>63</v>
      </c>
      <c r="F54" s="116"/>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25">
      <c r="A55" s="5" t="s">
        <v>524</v>
      </c>
      <c r="B55" s="26" t="str">
        <f>IF(TRIM(D55)="","",D55)</f>
        <v/>
      </c>
      <c r="C55" s="43" t="str">
        <f>projectEndDate_label</f>
        <v>Fecha de finalización del proyecto</v>
      </c>
      <c r="D55" s="41"/>
      <c r="E55" s="116" t="s">
        <v>63</v>
      </c>
      <c r="F55" s="116"/>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25">
      <c r="A56" s="5" t="s">
        <v>525</v>
      </c>
      <c r="B56" s="26" t="str">
        <f>IF(TRIM(D56)="","",D56)</f>
        <v/>
      </c>
      <c r="C56" s="43" t="str">
        <f>projectApprovalDate_label</f>
        <v>Fecha de aprobación del proyecto</v>
      </c>
      <c r="D56" s="41"/>
      <c r="E56" s="116" t="s">
        <v>63</v>
      </c>
      <c r="F56" s="116"/>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25">
      <c r="A57" s="5" t="s">
        <v>526</v>
      </c>
      <c r="B57" s="7" t="str">
        <f>IF(TRIM(D57)="","",D57)</f>
        <v/>
      </c>
      <c r="C57" s="43" t="str">
        <f>ICD_code_label &amp; " 1"</f>
        <v>Código ICD 1</v>
      </c>
      <c r="D57" s="73"/>
      <c r="E57" s="116" t="s">
        <v>63</v>
      </c>
      <c r="F57" s="116"/>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25">
      <c r="A58" s="5" t="s">
        <v>527</v>
      </c>
      <c r="B58" s="7" t="str">
        <f t="shared" ref="B58:B60" si="5">IF(TRIM(D58)="","",D58)</f>
        <v/>
      </c>
      <c r="C58" s="70" t="str">
        <f>ICD_code_label &amp; " 2"</f>
        <v>Código ICD 2</v>
      </c>
      <c r="D58" s="73"/>
      <c r="E58" s="116" t="s">
        <v>63</v>
      </c>
      <c r="F58" s="116"/>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25">
      <c r="A59" s="5" t="s">
        <v>528</v>
      </c>
      <c r="B59" s="7" t="str">
        <f t="shared" si="5"/>
        <v/>
      </c>
      <c r="C59" s="70" t="str">
        <f>ICD_code_label &amp; " 3"</f>
        <v>Código ICD 3</v>
      </c>
      <c r="D59" s="73"/>
      <c r="E59" s="116" t="s">
        <v>63</v>
      </c>
      <c r="F59" s="116"/>
      <c r="G59" s="22"/>
      <c r="H59" s="35"/>
      <c r="I59" s="30" t="str">
        <f>not_published_instr&amp;" "&amp;ICD_code_instr&amp;" "&amp;ICD_code_tinstr</f>
        <v>El campo no se publicará. Código de la Clasificación Internacional de Enfermedades (CIE). Hasta una precisión de un código de 4 caracteres.</v>
      </c>
    </row>
    <row r="60" spans="1:9" ht="28.9" customHeight="1" x14ac:dyDescent="0.25">
      <c r="A60" s="5" t="s">
        <v>532</v>
      </c>
      <c r="B60" s="15" t="str">
        <f t="shared" si="5"/>
        <v/>
      </c>
      <c r="C60" s="72" t="str">
        <f>ntsPreviousVersionExternalLink_label</f>
        <v>Enlace a la versión anterior del RNT fuera del sistema CE</v>
      </c>
      <c r="D60" s="123"/>
      <c r="E60" s="123"/>
      <c r="F60" s="123"/>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40625" defaultRowHeight="15" x14ac:dyDescent="0.25"/>
  <cols>
    <col min="1" max="1" width="108.28515625" customWidth="1"/>
  </cols>
  <sheetData>
    <row r="1" spans="1:1" ht="23.25" x14ac:dyDescent="0.25">
      <c r="A1" s="36" t="str">
        <f>projectPurposes_label</f>
        <v>Finalidad del (de los) proyecto(s)</v>
      </c>
    </row>
    <row r="2" spans="1:1" ht="15" hidden="1" customHeight="1" x14ac:dyDescent="0.25">
      <c r="A2" s="33"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baseColWidth="10"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Daños previstos</v>
      </c>
      <c r="B1" s="145" t="str">
        <f>numbers_per_severity_label</f>
        <v>Cifras estimadas, por nivel de severidad</v>
      </c>
      <c r="C1" s="145"/>
      <c r="D1" s="145"/>
      <c r="E1" s="145"/>
      <c r="F1" s="71"/>
      <c r="G1" s="37"/>
    </row>
    <row r="2" spans="1:8" ht="75" customHeight="1" thickBot="1" x14ac:dyDescent="0.3">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25">
      <c r="A3" s="33" t="s">
        <v>179</v>
      </c>
      <c r="B3" s="39" t="s">
        <v>180</v>
      </c>
      <c r="C3" s="39" t="s">
        <v>181</v>
      </c>
      <c r="D3" s="39" t="s">
        <v>182</v>
      </c>
      <c r="E3" s="39" t="s">
        <v>183</v>
      </c>
      <c r="F3" s="39" t="s">
        <v>546</v>
      </c>
    </row>
    <row r="4" spans="1:8" x14ac:dyDescent="0.2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baseColWidth="10"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
      <c r="A2" s="38" t="str">
        <f>species_label</f>
        <v>Especie</v>
      </c>
      <c r="B2" s="109" t="str">
        <f>reused_label</f>
        <v>Reutilización</v>
      </c>
      <c r="C2" s="109" t="str">
        <f>returned_label</f>
        <v>Devuelto</v>
      </c>
      <c r="D2" s="109" t="str">
        <f>rehomed_label</f>
        <v>Realojado</v>
      </c>
    </row>
    <row r="3" spans="1:6" ht="15.4" hidden="1" customHeight="1" x14ac:dyDescent="0.25">
      <c r="A3" s="9" t="s">
        <v>179</v>
      </c>
      <c r="B3" s="9" t="s">
        <v>315</v>
      </c>
      <c r="C3" s="9" t="s">
        <v>316</v>
      </c>
      <c r="D3" s="9" t="s">
        <v>317</v>
      </c>
    </row>
    <row r="4" spans="1:6"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25">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25">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25">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25">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25">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25">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25">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25">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25">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25">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25">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25">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25">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25">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25">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25">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25">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25">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25">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25">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25">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25">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25">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25">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25">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25">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25">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25">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25">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25">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25">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25">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25">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25">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25">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25">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25">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25">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25">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25">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25">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25">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25">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25">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25">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25">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25">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2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25">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2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25">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25">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2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25">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25">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25">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25">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25">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25">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25">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25">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25">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25">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25">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25">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25">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25">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25">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25">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25">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25">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25">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25">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25">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25">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25">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25">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25">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25">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25">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25">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25">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2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2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2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2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2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25">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25">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25">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25">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25">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25">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25">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25">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25">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25">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25">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es</v>
      </c>
    </row>
    <row r="3" spans="1:31" ht="15.75" thickBot="1" x14ac:dyDescent="0.3">
      <c r="A3" s="27" t="s">
        <v>15</v>
      </c>
      <c r="B3" s="96" t="str">
        <f>yes</f>
        <v>sí [1]</v>
      </c>
      <c r="C3" s="97" t="str">
        <f>no</f>
        <v>no [0]</v>
      </c>
    </row>
    <row r="4" spans="1:31" ht="15.75" thickBot="1" x14ac:dyDescent="0.3">
      <c r="A4" s="27" t="s">
        <v>14</v>
      </c>
      <c r="B4" s="96" t="str">
        <f>yes</f>
        <v>sí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Leon Arnaiz, Pilar</cp:lastModifiedBy>
  <dcterms:created xsi:type="dcterms:W3CDTF">2020-03-26T19:58:53Z</dcterms:created>
  <dcterms:modified xsi:type="dcterms:W3CDTF">2021-02-22T15:18:35Z</dcterms:modified>
</cp:coreProperties>
</file>